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Beregning" sheetId="1" r:id="rId1"/>
  </sheets>
  <definedNames>
    <definedName name="_xlnm.Print_Area" localSheetId="0">'Beregning'!$B$2:$S$42</definedName>
    <definedName name="_xlnm.Print_Area">'Beregning'!$B$2:$U$41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<sst xmlns="http://schemas.openxmlformats.org/spreadsheetml/2006/main" count="84" uniqueCount="35">
  <si>
    <t xml:space="preserve"> </t>
  </si>
  <si>
    <t>Beregning af Egenpension - IBM Pensionsfond</t>
  </si>
  <si>
    <t>Pensions Beregning for:</t>
  </si>
  <si>
    <t xml:space="preserve">Fødselsdato: </t>
  </si>
  <si>
    <t>Ansættelsesdato:</t>
  </si>
  <si>
    <t>Pensioneringsdato:</t>
  </si>
  <si>
    <t>Beregningsgrundlag:</t>
  </si>
  <si>
    <t>Pensionsgivende indtægt:</t>
  </si>
  <si>
    <t>Beregnet Egenpension:</t>
  </si>
  <si>
    <t>År</t>
  </si>
  <si>
    <t>Md.</t>
  </si>
  <si>
    <t>Alder</t>
  </si>
  <si>
    <t>Indtægt</t>
  </si>
  <si>
    <t>Antal Ansættelses År</t>
  </si>
  <si>
    <t>1)</t>
  </si>
  <si>
    <t>2)</t>
  </si>
  <si>
    <t>&lt;&lt;</t>
  </si>
  <si>
    <t>Indtast Fødsels År og Måned</t>
  </si>
  <si>
    <t>Indtast Ansættelses År og Måned</t>
  </si>
  <si>
    <t xml:space="preserve">Indtast Pensionerings År og Måned (første pensionsmåned) </t>
  </si>
  <si>
    <t>Indtast dine pensionsberettigede årsindtægter for de tre bedste sammenhængende år</t>
  </si>
  <si>
    <t>Pensions    %</t>
  </si>
  <si>
    <t>3)</t>
  </si>
  <si>
    <t>Årlig Egenpension</t>
  </si>
  <si>
    <t>4)</t>
  </si>
  <si>
    <t>&lt;&lt; mindre end Årlig Egenpension ved 65 år</t>
  </si>
  <si>
    <t>Månedlig Egenpension</t>
  </si>
  <si>
    <t>5)</t>
  </si>
  <si>
    <t>Reduceret Årlig Egenpension</t>
  </si>
  <si>
    <t>6)</t>
  </si>
  <si>
    <t>af dine 10 sidste ansættelses år i IBM.</t>
  </si>
  <si>
    <t xml:space="preserve">Årlig Pensionsberegning: </t>
  </si>
  <si>
    <t>De nedenstående beregninger er baseret på dine ovenfor angivne oplysninger, samt på IBM Pensionsfonds Pensionsregulativ.</t>
  </si>
  <si>
    <t>2006 0220</t>
  </si>
  <si>
    <t>Fornavn Efternavn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</si>
</sst>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\.dd"/>
    <numFmt numFmtId="165" formatCode="yyyy\-mm\-d"/>
    <numFmt numFmtId="166" formatCode="0.0%"/>
  </numFmts>
  <fonts count="2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2"/>
      <name val="Arial"/>
      <family val="0"/>
    </font>
    <font>
      <b/>
      <sz val="14"/>
      <color indexed="8"/>
      <name val="Arial"/>
      <family val="0"/>
    </font>
    <font>
      <sz val="14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0"/>
    </font>
    <font>
      <b/>
      <sz val="12"/>
      <color indexed="12"/>
      <name val="Arial"/>
      <family val="0"/>
    </font>
    <font>
      <sz val="10"/>
      <name val="Arial"/>
      <family val="0"/>
    </font>
    <font>
      <sz val="12"/>
      <color indexed="12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2"/>
      <color indexed="10"/>
      <name val="Arial"/>
      <family val="0"/>
    </font>
    <font>
      <sz val="12"/>
      <color indexed="10"/>
      <name val="Arial"/>
      <family val="0"/>
    </font>
    <font>
      <b/>
      <sz val="11"/>
      <name val="Arial"/>
      <family val="0"/>
    </font>
    <font>
      <b/>
      <sz val="10"/>
      <color indexed="10"/>
      <name val="Arial"/>
      <family val="0"/>
    </font>
    <font>
      <sz val="12"/>
      <color indexed="9"/>
      <name val="Arial"/>
      <family val="2"/>
    </font>
    <font>
      <b/>
      <sz val="14"/>
      <color indexed="18"/>
      <name val="Arial"/>
      <family val="0"/>
    </font>
    <font>
      <sz val="12"/>
      <color indexed="18"/>
      <name val="Arial"/>
      <family val="0"/>
    </font>
    <font>
      <b/>
      <sz val="12"/>
      <color indexed="18"/>
      <name val="Arial"/>
      <family val="0"/>
    </font>
    <font>
      <sz val="10"/>
      <color indexed="1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2" borderId="0" xfId="0" applyNumberFormat="1" applyFont="1" applyFill="1" applyAlignment="1">
      <alignment/>
    </xf>
    <xf numFmtId="0" fontId="4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8" fillId="2" borderId="0" xfId="0" applyNumberFormat="1" applyFont="1" applyFill="1" applyAlignment="1">
      <alignment horizontal="centerContinuous"/>
    </xf>
    <xf numFmtId="0" fontId="7" fillId="2" borderId="0" xfId="0" applyNumberFormat="1" applyFont="1" applyFill="1" applyAlignment="1">
      <alignment horizontal="centerContinuous"/>
    </xf>
    <xf numFmtId="0" fontId="0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left"/>
    </xf>
    <xf numFmtId="0" fontId="9" fillId="2" borderId="0" xfId="0" applyNumberFormat="1" applyFont="1" applyFill="1" applyAlignment="1">
      <alignment horizontal="centerContinuous"/>
    </xf>
    <xf numFmtId="0" fontId="0" fillId="2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11" fillId="2" borderId="0" xfId="0" applyNumberFormat="1" applyFont="1" applyFill="1" applyAlignment="1">
      <alignment horizontal="center"/>
    </xf>
    <xf numFmtId="0" fontId="11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Continuous" vertical="center"/>
    </xf>
    <xf numFmtId="0" fontId="9" fillId="2" borderId="0" xfId="0" applyNumberFormat="1" applyFont="1" applyFill="1" applyAlignment="1">
      <alignment horizontal="centerContinuous" vertical="center"/>
    </xf>
    <xf numFmtId="0" fontId="12" fillId="2" borderId="0" xfId="0" applyNumberFormat="1" applyFont="1" applyFill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Continuous" vertical="center"/>
    </xf>
    <xf numFmtId="165" fontId="14" fillId="0" borderId="0" xfId="0" applyNumberFormat="1" applyFont="1" applyAlignment="1">
      <alignment horizontal="centerContinuous" vertical="center"/>
    </xf>
    <xf numFmtId="0" fontId="11" fillId="0" borderId="0" xfId="0" applyNumberFormat="1" applyFont="1" applyAlignment="1">
      <alignment horizontal="centerContinuous" vertical="center"/>
    </xf>
    <xf numFmtId="0" fontId="0" fillId="0" borderId="0" xfId="0" applyNumberFormat="1" applyFont="1" applyAlignment="1">
      <alignment vertical="center"/>
    </xf>
    <xf numFmtId="0" fontId="0" fillId="2" borderId="0" xfId="0" applyNumberFormat="1" applyFont="1" applyFill="1" applyAlignment="1">
      <alignment horizontal="centerContinuous" vertical="center"/>
    </xf>
    <xf numFmtId="164" fontId="13" fillId="2" borderId="0" xfId="0" applyNumberFormat="1" applyFont="1" applyFill="1" applyAlignment="1">
      <alignment horizontal="centerContinuous" vertical="center"/>
    </xf>
    <xf numFmtId="165" fontId="14" fillId="2" borderId="0" xfId="0" applyNumberFormat="1" applyFont="1" applyFill="1" applyAlignment="1">
      <alignment horizontal="centerContinuous" vertical="center"/>
    </xf>
    <xf numFmtId="0" fontId="14" fillId="2" borderId="0" xfId="0" applyNumberFormat="1" applyFont="1" applyFill="1" applyAlignment="1">
      <alignment horizontal="centerContinuous" vertical="center"/>
    </xf>
    <xf numFmtId="0" fontId="11" fillId="2" borderId="0" xfId="0" applyNumberFormat="1" applyFont="1" applyFill="1" applyAlignment="1">
      <alignment horizontal="centerContinuous" vertical="center"/>
    </xf>
    <xf numFmtId="0" fontId="0" fillId="2" borderId="0" xfId="0" applyNumberFormat="1" applyFont="1" applyFill="1" applyAlignment="1">
      <alignment vertical="center"/>
    </xf>
    <xf numFmtId="164" fontId="13" fillId="2" borderId="0" xfId="0" applyNumberFormat="1" applyFont="1" applyFill="1" applyAlignment="1">
      <alignment horizontal="left" vertical="center"/>
    </xf>
    <xf numFmtId="165" fontId="15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left"/>
    </xf>
    <xf numFmtId="0" fontId="7" fillId="2" borderId="0" xfId="0" applyNumberFormat="1" applyFont="1" applyFill="1" applyAlignment="1">
      <alignment horizontal="centerContinuous" vertical="center"/>
    </xf>
    <xf numFmtId="0" fontId="7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Alignment="1">
      <alignment horizontal="centerContinuous" vertical="center" wrapText="1"/>
    </xf>
    <xf numFmtId="165" fontId="14" fillId="2" borderId="0" xfId="0" applyNumberFormat="1" applyFont="1" applyFill="1" applyAlignment="1">
      <alignment horizontal="centerContinuous" vertical="center" wrapText="1"/>
    </xf>
    <xf numFmtId="1" fontId="11" fillId="2" borderId="0" xfId="0" applyNumberFormat="1" applyFont="1" applyFill="1" applyAlignment="1">
      <alignment horizontal="centerContinuous" vertical="center" wrapText="1"/>
    </xf>
    <xf numFmtId="0" fontId="11" fillId="2" borderId="0" xfId="0" applyNumberFormat="1" applyFont="1" applyFill="1" applyAlignment="1">
      <alignment horizontal="centerContinuous" vertical="center" wrapText="1"/>
    </xf>
    <xf numFmtId="0" fontId="0" fillId="0" borderId="0" xfId="0" applyNumberFormat="1" applyFont="1" applyAlignment="1">
      <alignment horizontal="left" vertical="center"/>
    </xf>
    <xf numFmtId="0" fontId="0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Continuous" vertical="top"/>
    </xf>
    <xf numFmtId="0" fontId="11" fillId="0" borderId="0" xfId="0" applyNumberFormat="1" applyFont="1" applyAlignment="1">
      <alignment horizontal="centerContinuous" vertical="top"/>
    </xf>
    <xf numFmtId="3" fontId="11" fillId="2" borderId="0" xfId="0" applyNumberFormat="1" applyFont="1" applyFill="1" applyAlignment="1">
      <alignment horizontal="centerContinuous" vertical="center" wrapText="1"/>
    </xf>
    <xf numFmtId="3" fontId="13" fillId="2" borderId="0" xfId="0" applyNumberFormat="1" applyFont="1" applyFill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Continuous" wrapText="1"/>
    </xf>
    <xf numFmtId="0" fontId="12" fillId="0" borderId="0" xfId="0" applyNumberFormat="1" applyFont="1" applyAlignment="1">
      <alignment horizontal="centerContinuous" wrapText="1"/>
    </xf>
    <xf numFmtId="0" fontId="0" fillId="0" borderId="0" xfId="0" applyNumberFormat="1" applyFont="1" applyAlignment="1">
      <alignment horizontal="centerContinuous" vertical="center" wrapText="1"/>
    </xf>
    <xf numFmtId="0" fontId="17" fillId="0" borderId="0" xfId="0" applyNumberFormat="1" applyFont="1" applyAlignment="1">
      <alignment horizontal="centerContinuous" vertical="top" wrapText="1"/>
    </xf>
    <xf numFmtId="0" fontId="17" fillId="2" borderId="0" xfId="0" applyNumberFormat="1" applyFont="1" applyFill="1" applyAlignment="1">
      <alignment horizontal="centerContinuous" vertical="top" wrapText="1"/>
    </xf>
    <xf numFmtId="0" fontId="0" fillId="0" borderId="0" xfId="0" applyNumberFormat="1" applyFont="1" applyAlignment="1">
      <alignment horizontal="centerContinuous" vertical="top" wrapText="1"/>
    </xf>
    <xf numFmtId="0" fontId="0" fillId="2" borderId="0" xfId="0" applyNumberFormat="1" applyFont="1" applyFill="1" applyAlignment="1">
      <alignment horizontal="centerContinuous" vertical="top" wrapText="1"/>
    </xf>
    <xf numFmtId="3" fontId="18" fillId="2" borderId="0" xfId="0" applyNumberFormat="1" applyFont="1" applyFill="1" applyAlignment="1">
      <alignment horizontal="centerContinuous" vertical="top" wrapText="1"/>
    </xf>
    <xf numFmtId="0" fontId="13" fillId="2" borderId="0" xfId="0" applyNumberFormat="1" applyFont="1" applyFill="1" applyAlignment="1">
      <alignment horizontal="centerContinuous" vertical="top" wrapText="1"/>
    </xf>
    <xf numFmtId="165" fontId="16" fillId="0" borderId="0" xfId="0" applyNumberFormat="1" applyFont="1" applyAlignment="1">
      <alignment horizontal="centerContinuous" vertical="top" wrapText="1"/>
    </xf>
    <xf numFmtId="3" fontId="17" fillId="2" borderId="0" xfId="0" applyNumberFormat="1" applyFont="1" applyFill="1" applyAlignment="1">
      <alignment horizontal="centerContinuous" vertical="top" wrapText="1"/>
    </xf>
    <xf numFmtId="0" fontId="19" fillId="0" borderId="0" xfId="0" applyNumberFormat="1" applyFont="1" applyAlignment="1">
      <alignment horizontal="centerContinuous" vertical="center"/>
    </xf>
    <xf numFmtId="0" fontId="17" fillId="2" borderId="0" xfId="0" applyNumberFormat="1" applyFont="1" applyFill="1" applyAlignment="1">
      <alignment horizontal="centerContinuous" vertical="center"/>
    </xf>
    <xf numFmtId="3" fontId="18" fillId="3" borderId="0" xfId="0" applyNumberFormat="1" applyFont="1" applyFill="1" applyAlignment="1">
      <alignment horizontal="center" vertical="center"/>
    </xf>
    <xf numFmtId="0" fontId="13" fillId="2" borderId="0" xfId="0" applyNumberFormat="1" applyFont="1" applyFill="1" applyAlignment="1">
      <alignment horizontal="left" vertical="top"/>
    </xf>
    <xf numFmtId="0" fontId="13" fillId="0" borderId="0" xfId="0" applyNumberFormat="1" applyFont="1" applyAlignment="1">
      <alignment horizontal="centerContinuous" vertical="center"/>
    </xf>
    <xf numFmtId="0" fontId="13" fillId="2" borderId="0" xfId="0" applyNumberFormat="1" applyFont="1" applyFill="1" applyAlignment="1">
      <alignment horizontal="centerContinuous" vertical="center"/>
    </xf>
    <xf numFmtId="165" fontId="16" fillId="0" borderId="0" xfId="0" applyNumberFormat="1" applyFont="1" applyAlignment="1">
      <alignment horizontal="centerContinuous" vertical="center"/>
    </xf>
    <xf numFmtId="3" fontId="20" fillId="2" borderId="0" xfId="0" applyNumberFormat="1" applyFont="1" applyFill="1" applyAlignment="1">
      <alignment horizontal="centerContinuous" vertical="center"/>
    </xf>
    <xf numFmtId="0" fontId="11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left"/>
    </xf>
    <xf numFmtId="0" fontId="17" fillId="0" borderId="0" xfId="0" applyNumberFormat="1" applyFont="1" applyAlignment="1">
      <alignment/>
    </xf>
    <xf numFmtId="0" fontId="17" fillId="2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 wrapText="1"/>
    </xf>
    <xf numFmtId="0" fontId="13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>
      <alignment horizontal="center" wrapText="1"/>
    </xf>
    <xf numFmtId="0" fontId="13" fillId="2" borderId="0" xfId="0" applyNumberFormat="1" applyFont="1" applyFill="1" applyAlignment="1">
      <alignment horizontal="left" wrapText="1"/>
    </xf>
    <xf numFmtId="3" fontId="20" fillId="2" borderId="0" xfId="0" applyNumberFormat="1" applyFont="1" applyFill="1" applyAlignment="1">
      <alignment horizontal="center"/>
    </xf>
    <xf numFmtId="0" fontId="13" fillId="0" borderId="0" xfId="0" applyNumberFormat="1" applyFont="1" applyAlignment="1">
      <alignment horizontal="left"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 horizontal="right"/>
    </xf>
    <xf numFmtId="0" fontId="19" fillId="0" borderId="0" xfId="0" applyNumberFormat="1" applyFont="1" applyAlignment="1">
      <alignment vertical="center"/>
    </xf>
    <xf numFmtId="0" fontId="17" fillId="2" borderId="0" xfId="0" applyNumberFormat="1" applyFont="1" applyFill="1" applyAlignment="1">
      <alignment vertical="center"/>
    </xf>
    <xf numFmtId="0" fontId="18" fillId="3" borderId="0" xfId="0" applyNumberFormat="1" applyFont="1" applyFill="1" applyAlignment="1">
      <alignment horizontal="center" vertical="center"/>
    </xf>
    <xf numFmtId="166" fontId="18" fillId="3" borderId="0" xfId="0" applyNumberFormat="1" applyFont="1" applyFill="1" applyAlignment="1">
      <alignment horizontal="center" vertical="center"/>
    </xf>
    <xf numFmtId="0" fontId="13" fillId="2" borderId="0" xfId="0" applyNumberFormat="1" applyFont="1" applyFill="1" applyAlignment="1">
      <alignment horizontal="left" vertical="center"/>
    </xf>
    <xf numFmtId="0" fontId="19" fillId="2" borderId="0" xfId="0" applyNumberFormat="1" applyFont="1" applyFill="1" applyAlignment="1">
      <alignment vertical="center"/>
    </xf>
    <xf numFmtId="0" fontId="8" fillId="2" borderId="0" xfId="0" applyNumberFormat="1" applyFont="1" applyFill="1" applyAlignment="1">
      <alignment horizontal="left" vertical="center"/>
    </xf>
    <xf numFmtId="0" fontId="18" fillId="2" borderId="0" xfId="0" applyNumberFormat="1" applyFont="1" applyFill="1" applyAlignment="1">
      <alignment horizontal="center" vertical="center"/>
    </xf>
    <xf numFmtId="166" fontId="18" fillId="2" borderId="0" xfId="0" applyNumberFormat="1" applyFont="1" applyFill="1" applyAlignment="1">
      <alignment horizontal="center" vertical="center"/>
    </xf>
    <xf numFmtId="3" fontId="18" fillId="2" borderId="0" xfId="0" applyNumberFormat="1" applyFont="1" applyFill="1" applyAlignment="1">
      <alignment horizontal="centerContinuous" vertical="center"/>
    </xf>
    <xf numFmtId="0" fontId="11" fillId="2" borderId="0" xfId="0" applyNumberFormat="1" applyFont="1" applyFill="1" applyAlignment="1">
      <alignment horizontal="right" vertical="center"/>
    </xf>
    <xf numFmtId="0" fontId="19" fillId="0" borderId="0" xfId="0" applyNumberFormat="1" applyFont="1" applyAlignment="1">
      <alignment horizontal="centerContinuous" wrapText="1"/>
    </xf>
    <xf numFmtId="3" fontId="13" fillId="2" borderId="0" xfId="0" applyNumberFormat="1" applyFont="1" applyFill="1" applyAlignment="1">
      <alignment horizontal="centerContinuous" vertical="center"/>
    </xf>
    <xf numFmtId="0" fontId="13" fillId="0" borderId="0" xfId="0" applyNumberFormat="1" applyFont="1" applyAlignment="1">
      <alignment horizontal="left" wrapText="1"/>
    </xf>
    <xf numFmtId="1" fontId="7" fillId="0" borderId="0" xfId="0" applyNumberFormat="1" applyFont="1" applyAlignment="1">
      <alignment horizontal="center"/>
    </xf>
    <xf numFmtId="0" fontId="8" fillId="2" borderId="0" xfId="0" applyNumberFormat="1" applyFont="1" applyFill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2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2" borderId="0" xfId="0" applyNumberFormat="1" applyFont="1" applyFill="1" applyAlignment="1">
      <alignment horizontal="center"/>
    </xf>
    <xf numFmtId="166" fontId="7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left"/>
    </xf>
    <xf numFmtId="3" fontId="17" fillId="3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 horizontal="left" vertical="center"/>
    </xf>
    <xf numFmtId="3" fontId="16" fillId="2" borderId="0" xfId="0" applyNumberFormat="1" applyFont="1" applyFill="1" applyAlignment="1">
      <alignment horizontal="center"/>
    </xf>
    <xf numFmtId="0" fontId="13" fillId="2" borderId="0" xfId="0" applyNumberFormat="1" applyFont="1" applyFill="1" applyAlignment="1">
      <alignment/>
    </xf>
    <xf numFmtId="0" fontId="1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17" fillId="3" borderId="0" xfId="0" applyNumberFormat="1" applyFont="1" applyFill="1" applyAlignment="1">
      <alignment horizontal="center"/>
    </xf>
    <xf numFmtId="10" fontId="21" fillId="2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3" fontId="0" fillId="2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3" fillId="2" borderId="0" xfId="0" applyNumberFormat="1" applyFont="1" applyFill="1" applyAlignment="1">
      <alignment horizontal="center"/>
    </xf>
    <xf numFmtId="9" fontId="13" fillId="3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 vertical="center"/>
    </xf>
    <xf numFmtId="3" fontId="12" fillId="2" borderId="0" xfId="0" applyNumberFormat="1" applyFont="1" applyFill="1" applyAlignment="1">
      <alignment horizontal="left" vertical="center" wrapText="1"/>
    </xf>
    <xf numFmtId="3" fontId="12" fillId="2" borderId="0" xfId="0" applyNumberFormat="1" applyFont="1" applyFill="1" applyAlignment="1">
      <alignment horizontal="left" vertical="center"/>
    </xf>
    <xf numFmtId="3" fontId="17" fillId="3" borderId="0" xfId="0" applyNumberFormat="1" applyFont="1" applyFill="1" applyAlignment="1">
      <alignment horizontal="center" vertical="center"/>
    </xf>
    <xf numFmtId="3" fontId="17" fillId="2" borderId="0" xfId="0" applyNumberFormat="1" applyFont="1" applyFill="1" applyAlignment="1">
      <alignment horizontal="center" vertical="center"/>
    </xf>
    <xf numFmtId="10" fontId="18" fillId="3" borderId="0" xfId="0" applyNumberFormat="1" applyFont="1" applyFill="1" applyAlignment="1">
      <alignment horizontal="center" vertical="center"/>
    </xf>
    <xf numFmtId="3" fontId="20" fillId="2" borderId="0" xfId="0" applyNumberFormat="1" applyFont="1" applyFill="1" applyAlignment="1">
      <alignment horizontal="left" vertical="center"/>
    </xf>
    <xf numFmtId="0" fontId="13" fillId="2" borderId="0" xfId="0" applyNumberFormat="1" applyFont="1" applyFill="1" applyAlignment="1">
      <alignment horizontal="center" vertical="center"/>
    </xf>
    <xf numFmtId="3" fontId="20" fillId="2" borderId="0" xfId="0" applyNumberFormat="1" applyFont="1" applyFill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3" fontId="10" fillId="3" borderId="0" xfId="0" applyNumberFormat="1" applyFont="1" applyFill="1" applyAlignment="1">
      <alignment horizontal="center"/>
    </xf>
    <xf numFmtId="3" fontId="12" fillId="3" borderId="0" xfId="0" applyNumberFormat="1" applyFont="1" applyFill="1" applyAlignment="1">
      <alignment horizontal="center"/>
    </xf>
    <xf numFmtId="0" fontId="24" fillId="4" borderId="0" xfId="0" applyNumberFormat="1" applyFont="1" applyFill="1" applyAlignment="1">
      <alignment horizontal="left"/>
    </xf>
    <xf numFmtId="0" fontId="24" fillId="4" borderId="0" xfId="0" applyNumberFormat="1" applyFont="1" applyFill="1" applyAlignment="1">
      <alignment horizontal="centerContinuous"/>
    </xf>
    <xf numFmtId="0" fontId="23" fillId="4" borderId="0" xfId="0" applyNumberFormat="1" applyFont="1" applyFill="1" applyAlignment="1">
      <alignment horizontal="centerContinuous"/>
    </xf>
    <xf numFmtId="0" fontId="23" fillId="4" borderId="0" xfId="0" applyNumberFormat="1" applyFont="1" applyFill="1" applyAlignment="1">
      <alignment horizontal="center" vertical="center"/>
    </xf>
    <xf numFmtId="3" fontId="23" fillId="4" borderId="0" xfId="0" applyNumberFormat="1" applyFont="1" applyFill="1" applyAlignment="1">
      <alignment horizontal="center" vertical="center"/>
    </xf>
    <xf numFmtId="0" fontId="25" fillId="0" borderId="0" xfId="0" applyNumberFormat="1" applyFont="1" applyAlignment="1">
      <alignment horizontal="left" vertical="center"/>
    </xf>
    <xf numFmtId="164" fontId="25" fillId="0" borderId="0" xfId="0" applyNumberFormat="1" applyFont="1" applyAlignment="1">
      <alignment horizontal="centerContinuous" vertical="center"/>
    </xf>
    <xf numFmtId="165" fontId="25" fillId="0" borderId="0" xfId="0" applyNumberFormat="1" applyFont="1" applyAlignment="1">
      <alignment horizontal="centerContinuous" vertical="center"/>
    </xf>
    <xf numFmtId="0" fontId="23" fillId="0" borderId="0" xfId="0" applyNumberFormat="1" applyFont="1" applyAlignment="1">
      <alignment horizontal="centerContinuous"/>
    </xf>
    <xf numFmtId="0" fontId="25" fillId="0" borderId="0" xfId="0" applyNumberFormat="1" applyFont="1" applyAlignment="1">
      <alignment horizontal="centerContinuous" vertical="center"/>
    </xf>
    <xf numFmtId="3" fontId="25" fillId="2" borderId="0" xfId="0" applyNumberFormat="1" applyFont="1" applyFill="1" applyAlignment="1">
      <alignment horizontal="left" vertical="top"/>
    </xf>
    <xf numFmtId="3" fontId="25" fillId="2" borderId="0" xfId="0" applyNumberFormat="1" applyFont="1" applyFill="1" applyAlignment="1">
      <alignment horizontal="centerContinuous" vertical="top"/>
    </xf>
    <xf numFmtId="0" fontId="23" fillId="0" borderId="0" xfId="0" applyNumberFormat="1" applyFont="1" applyAlignment="1">
      <alignment horizontal="centerContinuous" vertical="top"/>
    </xf>
    <xf numFmtId="165" fontId="25" fillId="0" borderId="0" xfId="0" applyNumberFormat="1" applyFont="1" applyAlignment="1">
      <alignment horizontal="centerContinuous" vertical="top"/>
    </xf>
    <xf numFmtId="0" fontId="8" fillId="0" borderId="0" xfId="0" applyNumberFormat="1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22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3" fillId="2" borderId="0" xfId="0" applyNumberFormat="1" applyFont="1" applyFill="1" applyAlignment="1">
      <alignment horizontal="right"/>
    </xf>
    <xf numFmtId="0" fontId="23" fillId="0" borderId="0" xfId="0" applyFont="1" applyBorder="1" applyAlignment="1">
      <alignment horizontal="right"/>
    </xf>
    <xf numFmtId="0" fontId="16" fillId="0" borderId="0" xfId="0" applyNumberFormat="1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3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NumberFormat="1" applyFont="1" applyAlignment="1">
      <alignment horizontal="left" vertical="center"/>
    </xf>
    <xf numFmtId="0" fontId="24" fillId="0" borderId="0" xfId="0" applyNumberFormat="1" applyFont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showGridLines="0" tabSelected="1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8.6640625" style="1" customWidth="1"/>
    <col min="3" max="3" width="3.6640625" style="1" customWidth="1"/>
    <col min="4" max="4" width="8.6640625" style="1" customWidth="1"/>
    <col min="5" max="5" width="1.66796875" style="1" customWidth="1"/>
    <col min="6" max="6" width="9.6640625" style="1" customWidth="1"/>
    <col min="7" max="7" width="1.5625" style="1" customWidth="1"/>
    <col min="8" max="8" width="3.6640625" style="1" customWidth="1"/>
    <col min="9" max="9" width="2.10546875" style="1" customWidth="1"/>
    <col min="10" max="10" width="9.6640625" style="1" customWidth="1"/>
    <col min="11" max="11" width="2.6640625" style="1" customWidth="1"/>
    <col min="12" max="12" width="10.6640625" style="1" customWidth="1"/>
    <col min="13" max="13" width="2.6640625" style="1" customWidth="1"/>
    <col min="14" max="14" width="1.66796875" style="1" customWidth="1"/>
    <col min="15" max="15" width="10.6640625" style="1" customWidth="1"/>
    <col min="16" max="16" width="2.6640625" style="1" customWidth="1"/>
    <col min="17" max="17" width="1.66796875" style="1" customWidth="1"/>
    <col min="18" max="18" width="10.6640625" style="1" customWidth="1"/>
    <col min="19" max="19" width="2.6640625" style="1" customWidth="1"/>
    <col min="20" max="20" width="1.66796875" style="1" customWidth="1"/>
    <col min="21" max="21" width="4.6640625" style="1" customWidth="1"/>
    <col min="22" max="16384" width="9.6640625" style="1" customWidth="1"/>
  </cols>
  <sheetData>
    <row r="1" spans="5:9" ht="15">
      <c r="E1" s="2"/>
      <c r="G1" s="2"/>
      <c r="I1" s="2"/>
    </row>
    <row r="2" spans="1:22" ht="18">
      <c r="A2" s="3" t="s">
        <v>0</v>
      </c>
      <c r="B2" s="158" t="s">
        <v>1</v>
      </c>
      <c r="C2" s="159"/>
      <c r="D2" s="159"/>
      <c r="E2" s="159"/>
      <c r="F2" s="159"/>
      <c r="G2" s="159"/>
      <c r="H2" s="159"/>
      <c r="I2" s="159"/>
      <c r="J2" s="159"/>
      <c r="K2" s="5"/>
      <c r="L2" s="6"/>
      <c r="M2" s="4"/>
      <c r="N2" s="4"/>
      <c r="O2" s="7"/>
      <c r="P2" s="7"/>
      <c r="Q2" s="7"/>
      <c r="R2" s="162" t="s">
        <v>33</v>
      </c>
      <c r="S2" s="163"/>
      <c r="T2" s="8"/>
      <c r="U2" s="8"/>
      <c r="V2" s="7"/>
    </row>
    <row r="3" spans="1:22" ht="15.75">
      <c r="A3" s="4"/>
      <c r="B3" s="9"/>
      <c r="C3" s="9"/>
      <c r="D3" s="10"/>
      <c r="E3" s="11"/>
      <c r="F3" s="9"/>
      <c r="G3" s="12"/>
      <c r="H3" s="9"/>
      <c r="I3" s="12"/>
      <c r="J3" s="9"/>
      <c r="K3" s="9"/>
      <c r="L3" s="4"/>
      <c r="M3" s="4"/>
      <c r="N3" s="4"/>
      <c r="U3" s="13"/>
      <c r="V3" s="7"/>
    </row>
    <row r="4" spans="1:22" ht="18" customHeight="1">
      <c r="A4" s="14" t="s">
        <v>0</v>
      </c>
      <c r="B4" s="160" t="s">
        <v>2</v>
      </c>
      <c r="C4" s="161"/>
      <c r="D4" s="161"/>
      <c r="E4" s="15"/>
      <c r="F4" s="141" t="s">
        <v>34</v>
      </c>
      <c r="G4" s="142"/>
      <c r="H4" s="142"/>
      <c r="I4" s="142"/>
      <c r="J4" s="143" t="s">
        <v>0</v>
      </c>
      <c r="K4" s="16"/>
      <c r="L4" s="17"/>
      <c r="M4" s="17"/>
      <c r="N4" s="17"/>
      <c r="U4" s="13"/>
      <c r="V4" s="7"/>
    </row>
    <row r="5" spans="2:22" ht="30" customHeight="1">
      <c r="B5" s="14"/>
      <c r="C5" s="14"/>
      <c r="D5" s="14"/>
      <c r="E5" s="18"/>
      <c r="F5" s="19" t="s">
        <v>9</v>
      </c>
      <c r="G5" s="20"/>
      <c r="H5" s="19" t="s">
        <v>10</v>
      </c>
      <c r="I5" s="21"/>
      <c r="J5" s="22" t="s">
        <v>0</v>
      </c>
      <c r="L5" s="17"/>
      <c r="M5" s="17"/>
      <c r="N5" s="17"/>
      <c r="U5" s="13"/>
      <c r="V5" s="7"/>
    </row>
    <row r="6" spans="1:254" ht="18" customHeight="1">
      <c r="A6" s="23" t="s">
        <v>0</v>
      </c>
      <c r="B6" s="167" t="s">
        <v>3</v>
      </c>
      <c r="C6" s="168"/>
      <c r="D6" s="168"/>
      <c r="E6" s="24"/>
      <c r="F6" s="144">
        <v>1941</v>
      </c>
      <c r="G6" s="25"/>
      <c r="H6" s="144">
        <v>1</v>
      </c>
      <c r="I6" s="26" t="s">
        <v>16</v>
      </c>
      <c r="J6" s="146" t="s">
        <v>17</v>
      </c>
      <c r="K6" s="147"/>
      <c r="L6" s="148"/>
      <c r="M6" s="28"/>
      <c r="N6" s="28"/>
      <c r="O6" s="27"/>
      <c r="P6" s="27"/>
      <c r="Q6" s="27"/>
      <c r="R6" s="27"/>
      <c r="S6" s="29"/>
      <c r="T6" s="29"/>
      <c r="U6" s="29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</row>
    <row r="7" spans="1:254" ht="3.75" customHeight="1">
      <c r="A7" s="31"/>
      <c r="B7" s="52"/>
      <c r="C7" s="52"/>
      <c r="D7" s="129"/>
      <c r="E7" s="24"/>
      <c r="F7" s="25"/>
      <c r="G7" s="25"/>
      <c r="H7" s="25"/>
      <c r="I7" s="25"/>
      <c r="J7" s="52"/>
      <c r="K7" s="32"/>
      <c r="L7" s="33"/>
      <c r="M7" s="33"/>
      <c r="N7" s="33"/>
      <c r="O7" s="34"/>
      <c r="P7" s="34"/>
      <c r="Q7" s="34"/>
      <c r="R7" s="34"/>
      <c r="S7" s="35"/>
      <c r="T7" s="35"/>
      <c r="U7" s="35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</row>
    <row r="8" spans="1:254" ht="18" customHeight="1">
      <c r="A8" s="30" t="s">
        <v>0</v>
      </c>
      <c r="B8" s="167" t="s">
        <v>4</v>
      </c>
      <c r="C8" s="167"/>
      <c r="D8" s="167"/>
      <c r="E8" s="31"/>
      <c r="F8" s="144">
        <v>1961</v>
      </c>
      <c r="G8" s="25"/>
      <c r="H8" s="144">
        <v>8</v>
      </c>
      <c r="I8" s="26" t="s">
        <v>16</v>
      </c>
      <c r="J8" s="146" t="s">
        <v>18</v>
      </c>
      <c r="K8" s="149"/>
      <c r="L8" s="149"/>
      <c r="M8" s="4"/>
      <c r="N8" s="4"/>
      <c r="O8" s="4"/>
      <c r="P8" s="4"/>
      <c r="Q8" s="4"/>
      <c r="R8" s="4"/>
      <c r="S8" s="4"/>
      <c r="T8" s="4"/>
      <c r="U8" s="4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</row>
    <row r="9" spans="1:254" ht="3.75" customHeight="1">
      <c r="A9" s="36"/>
      <c r="B9" s="52"/>
      <c r="C9" s="52"/>
      <c r="D9" s="52"/>
      <c r="E9" s="31"/>
      <c r="F9" s="25"/>
      <c r="G9" s="25"/>
      <c r="H9" s="25"/>
      <c r="I9" s="25"/>
      <c r="J9" s="52"/>
      <c r="K9" s="37"/>
      <c r="L9" s="33"/>
      <c r="M9" s="35"/>
      <c r="N9" s="35"/>
      <c r="O9" s="35"/>
      <c r="P9" s="35"/>
      <c r="Q9" s="35"/>
      <c r="R9" s="35"/>
      <c r="S9" s="35"/>
      <c r="T9" s="35"/>
      <c r="U9" s="35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</row>
    <row r="10" spans="1:254" ht="18" customHeight="1">
      <c r="A10" s="30" t="s">
        <v>0</v>
      </c>
      <c r="B10" s="167" t="s">
        <v>5</v>
      </c>
      <c r="C10" s="167"/>
      <c r="D10" s="167"/>
      <c r="E10" s="31"/>
      <c r="F10" s="144">
        <v>1994</v>
      </c>
      <c r="G10" s="25"/>
      <c r="H10" s="144">
        <v>1</v>
      </c>
      <c r="I10" s="26" t="s">
        <v>16</v>
      </c>
      <c r="J10" s="146" t="s">
        <v>19</v>
      </c>
      <c r="K10" s="150"/>
      <c r="L10" s="150"/>
      <c r="M10" s="150"/>
      <c r="N10" s="150"/>
      <c r="O10" s="150"/>
      <c r="P10" s="27"/>
      <c r="Q10" s="27"/>
      <c r="R10" s="27"/>
      <c r="S10" s="27"/>
      <c r="T10" s="27"/>
      <c r="U10" s="27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</row>
    <row r="11" spans="1:254" ht="28.5" customHeight="1">
      <c r="A11" s="30" t="s">
        <v>0</v>
      </c>
      <c r="B11" s="51" t="s">
        <v>0</v>
      </c>
      <c r="C11" s="51"/>
      <c r="D11" s="51"/>
      <c r="E11" s="31"/>
      <c r="F11" s="38" t="s">
        <v>12</v>
      </c>
      <c r="G11" s="39" t="s">
        <v>14</v>
      </c>
      <c r="H11" s="40" t="s">
        <v>9</v>
      </c>
      <c r="I11" s="41" t="s">
        <v>0</v>
      </c>
      <c r="J11" s="42" t="s">
        <v>0</v>
      </c>
      <c r="K11" s="42"/>
      <c r="L11" s="43"/>
      <c r="M11" s="43"/>
      <c r="N11" s="43"/>
      <c r="O11" s="44"/>
      <c r="P11" s="44"/>
      <c r="Q11" s="44"/>
      <c r="R11" s="44"/>
      <c r="S11" s="44"/>
      <c r="T11" s="44"/>
      <c r="U11" s="44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</row>
    <row r="12" spans="1:254" ht="18" customHeight="1">
      <c r="A12" s="23" t="s">
        <v>0</v>
      </c>
      <c r="B12" s="167" t="s">
        <v>6</v>
      </c>
      <c r="C12" s="169"/>
      <c r="D12" s="169"/>
      <c r="E12" s="31"/>
      <c r="F12" s="145">
        <v>100000</v>
      </c>
      <c r="G12" s="45"/>
      <c r="H12" s="46">
        <v>1</v>
      </c>
      <c r="I12" s="26" t="s">
        <v>16</v>
      </c>
      <c r="J12" s="146" t="s">
        <v>20</v>
      </c>
      <c r="K12" s="150"/>
      <c r="L12" s="150"/>
      <c r="M12" s="150"/>
      <c r="N12" s="150"/>
      <c r="O12" s="150"/>
      <c r="P12" s="150"/>
      <c r="Q12" s="150"/>
      <c r="R12" s="150"/>
      <c r="S12" s="150"/>
      <c r="T12" s="27"/>
      <c r="U12" s="27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</row>
    <row r="13" spans="1:254" ht="3.75" customHeight="1">
      <c r="A13" s="36"/>
      <c r="B13" s="169"/>
      <c r="C13" s="169"/>
      <c r="D13" s="169"/>
      <c r="E13" s="36" t="s">
        <v>0</v>
      </c>
      <c r="F13" s="46" t="s">
        <v>0</v>
      </c>
      <c r="G13" s="46"/>
      <c r="H13" s="46" t="s">
        <v>0</v>
      </c>
      <c r="I13" s="46"/>
      <c r="J13" s="130" t="s">
        <v>0</v>
      </c>
      <c r="K13" s="47"/>
      <c r="L13" s="48"/>
      <c r="M13" s="49"/>
      <c r="N13" s="49"/>
      <c r="O13" s="50"/>
      <c r="P13" s="50"/>
      <c r="Q13" s="50"/>
      <c r="R13" s="50"/>
      <c r="S13" s="50"/>
      <c r="T13" s="50"/>
      <c r="U13" s="50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</row>
    <row r="14" spans="1:254" ht="18" customHeight="1">
      <c r="A14" s="30"/>
      <c r="B14" s="30"/>
      <c r="C14" s="30"/>
      <c r="D14" s="51"/>
      <c r="E14" s="52"/>
      <c r="F14" s="145">
        <v>100000</v>
      </c>
      <c r="G14" s="46"/>
      <c r="H14" s="46">
        <v>2</v>
      </c>
      <c r="I14" s="26" t="s">
        <v>0</v>
      </c>
      <c r="J14" s="151" t="s">
        <v>30</v>
      </c>
      <c r="K14" s="152"/>
      <c r="L14" s="153"/>
      <c r="M14" s="154"/>
      <c r="N14" s="53"/>
      <c r="O14" s="54"/>
      <c r="P14" s="54"/>
      <c r="Q14" s="54"/>
      <c r="R14" s="54"/>
      <c r="S14" s="54"/>
      <c r="T14" s="54"/>
      <c r="U14" s="54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</row>
    <row r="15" spans="1:254" ht="3.75" customHeight="1">
      <c r="A15" s="36"/>
      <c r="B15" s="36"/>
      <c r="C15" s="36"/>
      <c r="D15" s="52"/>
      <c r="E15" s="52"/>
      <c r="F15" s="46" t="s">
        <v>0</v>
      </c>
      <c r="G15" s="46"/>
      <c r="H15" s="46"/>
      <c r="I15" s="46"/>
      <c r="J15" s="130" t="s">
        <v>0</v>
      </c>
      <c r="K15" s="47"/>
      <c r="L15" s="48" t="s">
        <v>0</v>
      </c>
      <c r="M15" s="55"/>
      <c r="N15" s="55"/>
      <c r="O15" s="50"/>
      <c r="P15" s="50"/>
      <c r="Q15" s="50"/>
      <c r="R15" s="50"/>
      <c r="S15" s="50"/>
      <c r="T15" s="50"/>
      <c r="U15" s="50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</row>
    <row r="16" spans="1:254" ht="18" customHeight="1">
      <c r="A16" s="30"/>
      <c r="B16" s="30"/>
      <c r="C16" s="30"/>
      <c r="D16" s="30"/>
      <c r="E16" s="36"/>
      <c r="F16" s="145">
        <v>100000</v>
      </c>
      <c r="G16" s="46"/>
      <c r="H16" s="46">
        <v>3</v>
      </c>
      <c r="I16" s="26" t="s">
        <v>0</v>
      </c>
      <c r="J16" s="131" t="s">
        <v>0</v>
      </c>
      <c r="K16" s="56" t="s">
        <v>0</v>
      </c>
      <c r="L16" s="57" t="s">
        <v>0</v>
      </c>
      <c r="M16" s="58"/>
      <c r="N16" s="58"/>
      <c r="O16" s="59" t="s">
        <v>0</v>
      </c>
      <c r="P16" s="59"/>
      <c r="Q16" s="59"/>
      <c r="R16" s="59"/>
      <c r="S16" s="59"/>
      <c r="T16" s="59"/>
      <c r="U16" s="59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</row>
    <row r="17" spans="1:254" ht="30" customHeight="1">
      <c r="A17" s="60" t="s">
        <v>0</v>
      </c>
      <c r="B17" s="164" t="s">
        <v>32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/>
      <c r="S17" s="60"/>
      <c r="T17" s="60"/>
      <c r="U17" s="60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</row>
    <row r="18" spans="1:22" ht="12" customHeight="1">
      <c r="A18" s="62"/>
      <c r="B18" s="61"/>
      <c r="C18" s="61"/>
      <c r="D18" s="63"/>
      <c r="E18" s="64"/>
      <c r="F18" s="65"/>
      <c r="G18" s="66"/>
      <c r="H18" s="65"/>
      <c r="I18" s="66"/>
      <c r="J18" s="67"/>
      <c r="K18" s="68"/>
      <c r="L18" s="69"/>
      <c r="M18" s="70"/>
      <c r="N18" s="70"/>
      <c r="O18" s="65"/>
      <c r="P18" s="65"/>
      <c r="Q18" s="65"/>
      <c r="R18" s="65"/>
      <c r="S18" s="65"/>
      <c r="T18" s="65"/>
      <c r="U18" s="65"/>
      <c r="V18" s="7"/>
    </row>
    <row r="19" spans="1:254" ht="19.5" customHeight="1">
      <c r="A19" s="71" t="s">
        <v>0</v>
      </c>
      <c r="B19" s="167" t="s">
        <v>7</v>
      </c>
      <c r="C19" s="169"/>
      <c r="D19" s="169"/>
      <c r="E19" s="72"/>
      <c r="F19" s="73">
        <f>SUM(F12:F16)/3</f>
        <v>100000</v>
      </c>
      <c r="G19" s="74" t="s">
        <v>15</v>
      </c>
      <c r="H19" s="75" t="s">
        <v>0</v>
      </c>
      <c r="I19" s="76"/>
      <c r="K19" s="74" t="s">
        <v>0</v>
      </c>
      <c r="L19" s="77" t="s">
        <v>0</v>
      </c>
      <c r="M19" s="78"/>
      <c r="N19" s="78"/>
      <c r="O19" s="29"/>
      <c r="P19" s="29"/>
      <c r="Q19" s="29"/>
      <c r="R19" s="29"/>
      <c r="S19" s="29"/>
      <c r="T19" s="29"/>
      <c r="U19" s="79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</row>
    <row r="20" spans="2:22" ht="36" customHeight="1">
      <c r="B20" s="80"/>
      <c r="C20" s="80"/>
      <c r="D20" s="81"/>
      <c r="E20" s="82"/>
      <c r="F20" s="19" t="s">
        <v>9</v>
      </c>
      <c r="G20" s="20"/>
      <c r="H20" s="19" t="s">
        <v>10</v>
      </c>
      <c r="I20" s="20"/>
      <c r="J20" s="83" t="s">
        <v>21</v>
      </c>
      <c r="K20" s="84" t="s">
        <v>22</v>
      </c>
      <c r="L20" s="85" t="s">
        <v>23</v>
      </c>
      <c r="M20" s="86" t="s">
        <v>24</v>
      </c>
      <c r="N20" s="87"/>
      <c r="O20" s="85" t="s">
        <v>26</v>
      </c>
      <c r="P20" s="88" t="s">
        <v>27</v>
      </c>
      <c r="Q20" s="89"/>
      <c r="R20" s="89"/>
      <c r="S20" s="89"/>
      <c r="T20" s="89"/>
      <c r="U20" s="90"/>
      <c r="V20" s="7"/>
    </row>
    <row r="21" spans="1:22" ht="18" customHeight="1">
      <c r="A21" s="91" t="s">
        <v>0</v>
      </c>
      <c r="B21" s="170" t="s">
        <v>8</v>
      </c>
      <c r="C21" s="169"/>
      <c r="D21" s="169"/>
      <c r="E21" s="92"/>
      <c r="F21" s="93">
        <f>F10</f>
        <v>1994</v>
      </c>
      <c r="G21" s="25"/>
      <c r="H21" s="93">
        <f>H10</f>
        <v>1</v>
      </c>
      <c r="I21" s="25"/>
      <c r="J21" s="94">
        <f>SUM((F10+H10/12)-(F8+H8/12))*1.5/100</f>
        <v>0.48624999999999774</v>
      </c>
      <c r="K21" s="136"/>
      <c r="L21" s="132">
        <f>SUM(F19*J21)</f>
        <v>48624.999999999774</v>
      </c>
      <c r="M21" s="137"/>
      <c r="N21" s="137"/>
      <c r="O21" s="132">
        <f>L21/12</f>
        <v>4052.0833333333144</v>
      </c>
      <c r="P21" s="29"/>
      <c r="Q21" s="29"/>
      <c r="R21" s="29"/>
      <c r="S21" s="29"/>
      <c r="T21" s="29"/>
      <c r="U21" s="79"/>
      <c r="V21" s="7"/>
    </row>
    <row r="22" spans="1:256" ht="3.75" customHeight="1">
      <c r="A22" s="96"/>
      <c r="B22" s="97"/>
      <c r="C22" s="52"/>
      <c r="D22" s="92"/>
      <c r="E22" s="92"/>
      <c r="F22" s="98"/>
      <c r="G22" s="25"/>
      <c r="H22" s="98"/>
      <c r="I22" s="25"/>
      <c r="J22" s="99"/>
      <c r="K22" s="95"/>
      <c r="L22" s="133"/>
      <c r="M22" s="78"/>
      <c r="N22" s="78"/>
      <c r="O22" s="100"/>
      <c r="P22" s="35"/>
      <c r="Q22" s="35"/>
      <c r="R22" s="35"/>
      <c r="S22" s="35"/>
      <c r="T22" s="35"/>
      <c r="U22" s="101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2" ht="18" customHeight="1">
      <c r="A23" s="102" t="s">
        <v>0</v>
      </c>
      <c r="B23" s="155"/>
      <c r="C23" s="156"/>
      <c r="D23" s="157"/>
      <c r="E23" s="64"/>
      <c r="F23" s="65" t="s">
        <v>0</v>
      </c>
      <c r="G23" s="66"/>
      <c r="H23" s="65"/>
      <c r="I23" s="66"/>
      <c r="J23" s="67"/>
      <c r="K23" s="68"/>
      <c r="L23" s="134">
        <f>SUM(1-(L21/L26))</f>
        <v>0.2715355805243479</v>
      </c>
      <c r="M23" s="135" t="s">
        <v>25</v>
      </c>
      <c r="N23" s="103"/>
      <c r="O23" s="29"/>
      <c r="P23" s="29"/>
      <c r="Q23" s="29"/>
      <c r="R23" s="29"/>
      <c r="S23" s="29"/>
      <c r="T23" s="29"/>
      <c r="U23" s="29"/>
      <c r="V23" s="7"/>
    </row>
    <row r="24" spans="1:22" ht="18" customHeight="1">
      <c r="A24" s="102"/>
      <c r="B24" s="171" t="s">
        <v>31</v>
      </c>
      <c r="C24" s="172"/>
      <c r="D24" s="173"/>
      <c r="E24" s="174"/>
      <c r="F24" s="65"/>
      <c r="G24" s="66"/>
      <c r="H24" s="65"/>
      <c r="I24" s="66"/>
      <c r="J24" s="67"/>
      <c r="K24" s="68"/>
      <c r="L24" s="120"/>
      <c r="M24" s="135"/>
      <c r="N24" s="103"/>
      <c r="O24" s="29"/>
      <c r="P24" s="29"/>
      <c r="Q24" s="29"/>
      <c r="R24" s="29"/>
      <c r="S24" s="29"/>
      <c r="T24" s="29"/>
      <c r="U24" s="29"/>
      <c r="V24" s="7"/>
    </row>
    <row r="25" spans="2:22" ht="39.75" customHeight="1">
      <c r="B25" s="19" t="s">
        <v>9</v>
      </c>
      <c r="C25" s="19" t="s">
        <v>10</v>
      </c>
      <c r="D25" s="83" t="s">
        <v>11</v>
      </c>
      <c r="E25" s="85"/>
      <c r="F25" s="83" t="s">
        <v>13</v>
      </c>
      <c r="G25" s="85"/>
      <c r="H25" s="83"/>
      <c r="I25" s="85"/>
      <c r="J25" s="83" t="s">
        <v>21</v>
      </c>
      <c r="K25" s="84" t="s">
        <v>22</v>
      </c>
      <c r="L25" s="85" t="s">
        <v>23</v>
      </c>
      <c r="M25" s="86" t="s">
        <v>24</v>
      </c>
      <c r="N25" s="85"/>
      <c r="O25" s="85" t="s">
        <v>26</v>
      </c>
      <c r="P25" s="88" t="s">
        <v>27</v>
      </c>
      <c r="Q25" s="89"/>
      <c r="R25" s="83" t="s">
        <v>28</v>
      </c>
      <c r="S25" s="104" t="s">
        <v>29</v>
      </c>
      <c r="T25" s="83"/>
      <c r="U25" s="13"/>
      <c r="V25" s="7"/>
    </row>
    <row r="26" spans="2:22" ht="24.75" customHeight="1">
      <c r="B26" s="105">
        <f>SUM(F6+D26)</f>
        <v>2006</v>
      </c>
      <c r="C26" s="105">
        <f>H6</f>
        <v>1</v>
      </c>
      <c r="D26" s="138">
        <v>65</v>
      </c>
      <c r="E26" s="106"/>
      <c r="F26" s="107">
        <f>SUM((B26+C26/12)-(F8+(H8-1)/12))</f>
        <v>44.5</v>
      </c>
      <c r="G26" s="108"/>
      <c r="H26" s="109"/>
      <c r="I26" s="110"/>
      <c r="J26" s="111">
        <f aca="true" t="shared" si="0" ref="J26:J41">SUM(1.5*F26/100)</f>
        <v>0.6675</v>
      </c>
      <c r="K26" s="112"/>
      <c r="L26" s="113">
        <f>SUM(F19*J26)</f>
        <v>66750</v>
      </c>
      <c r="M26" s="114"/>
      <c r="N26" s="115"/>
      <c r="O26" s="139">
        <f aca="true" t="shared" si="1" ref="O26:O41">L26/12</f>
        <v>5562.5</v>
      </c>
      <c r="P26" s="95"/>
      <c r="Q26" s="116"/>
      <c r="R26" s="117"/>
      <c r="S26" s="88"/>
      <c r="T26" s="117"/>
      <c r="U26" s="13"/>
      <c r="V26" s="7"/>
    </row>
    <row r="27" spans="2:22" ht="24.75" customHeight="1">
      <c r="B27" s="118">
        <f>SUM(F6+D27)</f>
        <v>2005</v>
      </c>
      <c r="C27" s="105">
        <f>H6</f>
        <v>1</v>
      </c>
      <c r="D27" s="118">
        <v>64</v>
      </c>
      <c r="E27" s="16"/>
      <c r="F27" s="107">
        <f>SUM((B27+C27/12)-(F8+(H8-1)/12))</f>
        <v>43.5</v>
      </c>
      <c r="G27" s="108"/>
      <c r="H27" s="121"/>
      <c r="I27" s="122"/>
      <c r="J27" s="123">
        <f t="shared" si="0"/>
        <v>0.6525</v>
      </c>
      <c r="K27" s="112"/>
      <c r="L27" s="139">
        <f>SUM(F19*J27)</f>
        <v>65250</v>
      </c>
      <c r="M27" s="114"/>
      <c r="N27" s="115"/>
      <c r="O27" s="140">
        <f t="shared" si="1"/>
        <v>5437.5</v>
      </c>
      <c r="P27" s="95"/>
      <c r="Q27" s="116"/>
      <c r="R27" s="117"/>
      <c r="S27" s="88"/>
      <c r="T27" s="117"/>
      <c r="U27" s="13"/>
      <c r="V27" s="7"/>
    </row>
    <row r="28" spans="2:22" ht="24.75" customHeight="1">
      <c r="B28" s="118">
        <f>SUM(F6+D28)</f>
        <v>2004</v>
      </c>
      <c r="C28" s="105">
        <f>H6</f>
        <v>1</v>
      </c>
      <c r="D28" s="118">
        <v>63</v>
      </c>
      <c r="E28" s="16"/>
      <c r="F28" s="107">
        <f>SUM((B28+C28/12)-(F8+(H8-1)/12))</f>
        <v>42.5</v>
      </c>
      <c r="G28" s="108"/>
      <c r="H28" s="121"/>
      <c r="I28" s="122"/>
      <c r="J28" s="123">
        <f t="shared" si="0"/>
        <v>0.6375</v>
      </c>
      <c r="K28" s="112"/>
      <c r="L28" s="139">
        <f>SUM(F19*J28)</f>
        <v>63749.99999999999</v>
      </c>
      <c r="M28" s="114"/>
      <c r="N28" s="115"/>
      <c r="O28" s="140">
        <f t="shared" si="1"/>
        <v>5312.499999999999</v>
      </c>
      <c r="P28" s="95"/>
      <c r="Q28" s="116"/>
      <c r="R28" s="117"/>
      <c r="S28" s="88"/>
      <c r="T28" s="117"/>
      <c r="U28" s="13"/>
      <c r="V28" s="7"/>
    </row>
    <row r="29" spans="2:22" ht="24.75" customHeight="1">
      <c r="B29" s="118">
        <f>SUM(F6+D29)</f>
        <v>2003</v>
      </c>
      <c r="C29" s="118">
        <f>H6</f>
        <v>1</v>
      </c>
      <c r="D29" s="118">
        <v>62</v>
      </c>
      <c r="E29" s="16"/>
      <c r="F29" s="107">
        <f>SUM((B29+C29/12)-(F8+(H8-1)/12))</f>
        <v>41.5</v>
      </c>
      <c r="G29" s="108"/>
      <c r="H29" s="121"/>
      <c r="I29" s="122"/>
      <c r="J29" s="123">
        <f t="shared" si="0"/>
        <v>0.6225</v>
      </c>
      <c r="K29" s="112"/>
      <c r="L29" s="139">
        <f>SUM(F19*J29)</f>
        <v>62250.00000000001</v>
      </c>
      <c r="M29" s="114"/>
      <c r="N29" s="115"/>
      <c r="O29" s="140">
        <f t="shared" si="1"/>
        <v>5187.500000000001</v>
      </c>
      <c r="P29" s="95"/>
      <c r="Q29" s="116"/>
      <c r="R29" s="117"/>
      <c r="S29" s="88"/>
      <c r="T29" s="117"/>
      <c r="U29" s="13"/>
      <c r="V29" s="7"/>
    </row>
    <row r="30" spans="2:22" ht="24.75" customHeight="1">
      <c r="B30" s="118">
        <f>SUM(F6+D30)</f>
        <v>2002</v>
      </c>
      <c r="C30" s="118">
        <f>H6</f>
        <v>1</v>
      </c>
      <c r="D30" s="118">
        <v>61</v>
      </c>
      <c r="E30" s="16"/>
      <c r="F30" s="107">
        <f>SUM((B30+C30/12)-(F8+(H8-1)/12))</f>
        <v>40.5</v>
      </c>
      <c r="G30" s="108"/>
      <c r="H30" s="121"/>
      <c r="I30" s="122"/>
      <c r="J30" s="123">
        <f t="shared" si="0"/>
        <v>0.6075</v>
      </c>
      <c r="K30" s="112"/>
      <c r="L30" s="139">
        <f>SUM(F19*J30)</f>
        <v>60750.00000000001</v>
      </c>
      <c r="M30" s="114"/>
      <c r="N30" s="115"/>
      <c r="O30" s="140">
        <f t="shared" si="1"/>
        <v>5062.500000000001</v>
      </c>
      <c r="P30" s="95"/>
      <c r="Q30" s="116"/>
      <c r="R30" s="117"/>
      <c r="S30" s="88"/>
      <c r="T30" s="117"/>
      <c r="U30" s="13"/>
      <c r="V30" s="7"/>
    </row>
    <row r="31" spans="2:22" ht="24.75" customHeight="1">
      <c r="B31" s="124">
        <f>SUM(F6+D31)</f>
        <v>2001</v>
      </c>
      <c r="C31" s="124">
        <f>H6</f>
        <v>1</v>
      </c>
      <c r="D31" s="138">
        <v>60</v>
      </c>
      <c r="E31" s="106"/>
      <c r="F31" s="107">
        <f>SUM((B31+C31/12)-(F8+(H8-1)/12))</f>
        <v>39.5</v>
      </c>
      <c r="G31" s="108"/>
      <c r="H31" s="109"/>
      <c r="I31" s="110"/>
      <c r="J31" s="111">
        <f t="shared" si="0"/>
        <v>0.5925</v>
      </c>
      <c r="K31" s="112"/>
      <c r="L31" s="139">
        <f>SUM(F19*J31)</f>
        <v>59250</v>
      </c>
      <c r="M31" s="114" t="s">
        <v>0</v>
      </c>
      <c r="N31" s="125"/>
      <c r="O31" s="140">
        <f t="shared" si="1"/>
        <v>4937.5</v>
      </c>
      <c r="P31" s="95"/>
      <c r="Q31" s="116"/>
      <c r="R31" s="117"/>
      <c r="S31" s="88"/>
      <c r="T31" s="117"/>
      <c r="U31" s="13"/>
      <c r="V31" s="7"/>
    </row>
    <row r="32" spans="2:22" ht="24.75" customHeight="1">
      <c r="B32" s="118">
        <f>SUM(F6+D32)</f>
        <v>2000</v>
      </c>
      <c r="C32" s="118">
        <f>H6</f>
        <v>1</v>
      </c>
      <c r="D32" s="118">
        <v>59</v>
      </c>
      <c r="E32" s="16"/>
      <c r="F32" s="107">
        <f>SUM((B32+C32/12)-(F8+(H8-1)/12))</f>
        <v>38.5</v>
      </c>
      <c r="G32" s="108"/>
      <c r="H32" s="121"/>
      <c r="I32" s="122"/>
      <c r="J32" s="123">
        <f t="shared" si="0"/>
        <v>0.5775</v>
      </c>
      <c r="K32" s="112"/>
      <c r="L32" s="139">
        <f>SUM(F19*J32)</f>
        <v>57750</v>
      </c>
      <c r="M32" s="114"/>
      <c r="N32" s="115"/>
      <c r="O32" s="140">
        <f t="shared" si="1"/>
        <v>4812.5</v>
      </c>
      <c r="P32" s="114"/>
      <c r="Q32" s="125"/>
      <c r="R32" s="119">
        <f>SUM(L32*0.97)</f>
        <v>56017.5</v>
      </c>
      <c r="S32" s="114"/>
      <c r="T32" s="115"/>
      <c r="U32" s="126">
        <v>-0.03</v>
      </c>
      <c r="V32" s="7"/>
    </row>
    <row r="33" spans="2:22" ht="24.75" customHeight="1">
      <c r="B33" s="124">
        <f>SUM(F6+D33)</f>
        <v>1999</v>
      </c>
      <c r="C33" s="124">
        <f>H6</f>
        <v>1</v>
      </c>
      <c r="D33" s="124">
        <v>58</v>
      </c>
      <c r="E33" s="127"/>
      <c r="F33" s="107">
        <f>SUM((B33+C33/12)-(F8+(H8-1)/12))</f>
        <v>37.5</v>
      </c>
      <c r="G33" s="108"/>
      <c r="H33" s="109"/>
      <c r="I33" s="110"/>
      <c r="J33" s="111">
        <f t="shared" si="0"/>
        <v>0.5625</v>
      </c>
      <c r="K33" s="112"/>
      <c r="L33" s="139">
        <f>SUM(F19*J33)</f>
        <v>56250</v>
      </c>
      <c r="M33" s="114" t="s">
        <v>0</v>
      </c>
      <c r="N33" s="115"/>
      <c r="O33" s="140">
        <f t="shared" si="1"/>
        <v>4687.5</v>
      </c>
      <c r="P33" s="114" t="s">
        <v>0</v>
      </c>
      <c r="Q33" s="125"/>
      <c r="R33" s="119">
        <f>SUM(L33*0.94)</f>
        <v>52875</v>
      </c>
      <c r="S33" s="114"/>
      <c r="T33" s="115"/>
      <c r="U33" s="126">
        <v>-0.06</v>
      </c>
      <c r="V33" s="7"/>
    </row>
    <row r="34" spans="2:22" ht="24.75" customHeight="1">
      <c r="B34" s="118">
        <f>SUM(F6+D34)</f>
        <v>1998</v>
      </c>
      <c r="C34" s="118">
        <f>H6</f>
        <v>1</v>
      </c>
      <c r="D34" s="118">
        <v>57</v>
      </c>
      <c r="E34" s="16"/>
      <c r="F34" s="107">
        <f>SUM((B34+C34/12)-(F8+(H8-1)/12))</f>
        <v>36.5</v>
      </c>
      <c r="G34" s="108"/>
      <c r="H34" s="121"/>
      <c r="I34" s="122"/>
      <c r="J34" s="123">
        <f t="shared" si="0"/>
        <v>0.5475</v>
      </c>
      <c r="K34" s="112"/>
      <c r="L34" s="139">
        <f>SUM(F19*J34)</f>
        <v>54750</v>
      </c>
      <c r="M34" s="114"/>
      <c r="N34" s="115"/>
      <c r="O34" s="140">
        <f t="shared" si="1"/>
        <v>4562.5</v>
      </c>
      <c r="P34" s="114"/>
      <c r="Q34" s="125"/>
      <c r="R34" s="119">
        <f>SUM(L34*0.91)</f>
        <v>49822.5</v>
      </c>
      <c r="S34" s="114"/>
      <c r="T34" s="115"/>
      <c r="U34" s="126">
        <v>-0.09</v>
      </c>
      <c r="V34" s="7"/>
    </row>
    <row r="35" spans="2:22" ht="24.75" customHeight="1">
      <c r="B35" s="118">
        <f>SUM(F6+D35)</f>
        <v>1997</v>
      </c>
      <c r="C35" s="118">
        <f>H6</f>
        <v>1</v>
      </c>
      <c r="D35" s="118">
        <v>56</v>
      </c>
      <c r="E35" s="16"/>
      <c r="F35" s="107">
        <f>SUM((B35+C35/12)-(F8+(H8-1)/12))</f>
        <v>35.5</v>
      </c>
      <c r="G35" s="108"/>
      <c r="H35" s="121"/>
      <c r="I35" s="122"/>
      <c r="J35" s="123">
        <f t="shared" si="0"/>
        <v>0.5325</v>
      </c>
      <c r="K35" s="112"/>
      <c r="L35" s="139">
        <f>SUM(F19*J35)</f>
        <v>53250</v>
      </c>
      <c r="M35" s="114"/>
      <c r="N35" s="115"/>
      <c r="O35" s="140">
        <f t="shared" si="1"/>
        <v>4437.5</v>
      </c>
      <c r="P35" s="114"/>
      <c r="Q35" s="125"/>
      <c r="R35" s="119">
        <f>SUM(L35*0.88)</f>
        <v>46860</v>
      </c>
      <c r="S35" s="114"/>
      <c r="T35" s="115"/>
      <c r="U35" s="126">
        <v>-0.12</v>
      </c>
      <c r="V35" s="7"/>
    </row>
    <row r="36" spans="2:22" ht="24.75" customHeight="1">
      <c r="B36" s="118">
        <f>SUM(F6+D36)</f>
        <v>1996</v>
      </c>
      <c r="C36" s="118">
        <f>H6</f>
        <v>1</v>
      </c>
      <c r="D36" s="138">
        <v>55</v>
      </c>
      <c r="E36" s="128"/>
      <c r="F36" s="107">
        <f>SUM((B36+C36/12)-(F8+(H8-1)/12))</f>
        <v>34.5</v>
      </c>
      <c r="G36" s="108"/>
      <c r="H36" s="121"/>
      <c r="I36" s="122"/>
      <c r="J36" s="123">
        <f t="shared" si="0"/>
        <v>0.5175</v>
      </c>
      <c r="K36" s="112"/>
      <c r="L36" s="139">
        <f>SUM(F19*J36)</f>
        <v>51749.99999999999</v>
      </c>
      <c r="M36" s="114"/>
      <c r="N36" s="115"/>
      <c r="O36" s="140">
        <f t="shared" si="1"/>
        <v>4312.499999999999</v>
      </c>
      <c r="P36" s="114"/>
      <c r="Q36" s="125"/>
      <c r="R36" s="119">
        <f>SUM(L36*0.85)</f>
        <v>43987.49999999999</v>
      </c>
      <c r="S36" s="114"/>
      <c r="T36" s="115"/>
      <c r="U36" s="126">
        <v>-0.15</v>
      </c>
      <c r="V36" s="7"/>
    </row>
    <row r="37" spans="2:22" ht="24.75" customHeight="1">
      <c r="B37" s="118">
        <f>SUM(F6+D37)</f>
        <v>1995</v>
      </c>
      <c r="C37" s="118">
        <f>H6</f>
        <v>1</v>
      </c>
      <c r="D37" s="118">
        <v>54</v>
      </c>
      <c r="E37" s="128"/>
      <c r="F37" s="107">
        <f>SUM((B37+C37/12)-(F8+(H8-1)/12))</f>
        <v>33.5</v>
      </c>
      <c r="G37" s="108"/>
      <c r="H37" s="121"/>
      <c r="I37" s="122"/>
      <c r="J37" s="123">
        <f t="shared" si="0"/>
        <v>0.5025</v>
      </c>
      <c r="K37" s="112"/>
      <c r="L37" s="139">
        <f>SUM(F19*J37)</f>
        <v>50249.99999999999</v>
      </c>
      <c r="M37" s="114"/>
      <c r="N37" s="115"/>
      <c r="O37" s="140">
        <f t="shared" si="1"/>
        <v>4187.499999999999</v>
      </c>
      <c r="P37" s="114"/>
      <c r="Q37" s="125"/>
      <c r="R37" s="119">
        <f>SUM(L37*0.82)</f>
        <v>41204.99999999999</v>
      </c>
      <c r="S37" s="114"/>
      <c r="T37" s="115"/>
      <c r="U37" s="126">
        <v>-0.18</v>
      </c>
      <c r="V37" s="7"/>
    </row>
    <row r="38" spans="2:22" ht="24.75" customHeight="1">
      <c r="B38" s="118">
        <f>SUM(F6+D38)</f>
        <v>1994</v>
      </c>
      <c r="C38" s="118">
        <f>H6</f>
        <v>1</v>
      </c>
      <c r="D38" s="118">
        <v>53</v>
      </c>
      <c r="E38" s="2"/>
      <c r="F38" s="107">
        <f>SUM((B38+C38/12)-(F8+(H8-1)/12))</f>
        <v>32.5</v>
      </c>
      <c r="G38" s="2"/>
      <c r="I38" s="2"/>
      <c r="J38" s="123">
        <f t="shared" si="0"/>
        <v>0.4875</v>
      </c>
      <c r="L38" s="139">
        <f>SUM(F19*J38)</f>
        <v>48750</v>
      </c>
      <c r="O38" s="140">
        <f t="shared" si="1"/>
        <v>4062.5</v>
      </c>
      <c r="R38" s="119">
        <f>SUM(L38*0.79)</f>
        <v>38512.5</v>
      </c>
      <c r="U38" s="126">
        <v>-0.21</v>
      </c>
      <c r="V38" s="7"/>
    </row>
    <row r="39" spans="2:22" ht="24.75" customHeight="1">
      <c r="B39" s="118">
        <f>SUM(F6+D39)</f>
        <v>1993</v>
      </c>
      <c r="C39" s="118">
        <f>H6</f>
        <v>1</v>
      </c>
      <c r="D39" s="118">
        <v>52</v>
      </c>
      <c r="E39" s="2"/>
      <c r="F39" s="107">
        <f>SUM((B39+C39/12)-(F8+(H8-1)/12))</f>
        <v>31.5</v>
      </c>
      <c r="G39" s="2"/>
      <c r="I39" s="2"/>
      <c r="J39" s="123">
        <f t="shared" si="0"/>
        <v>0.4725</v>
      </c>
      <c r="L39" s="139">
        <f>SUM(F19*J39)</f>
        <v>47250</v>
      </c>
      <c r="O39" s="140">
        <f t="shared" si="1"/>
        <v>3937.5</v>
      </c>
      <c r="R39" s="119">
        <f>SUM(L39*0.76)</f>
        <v>35910</v>
      </c>
      <c r="U39" s="126">
        <v>-0.24</v>
      </c>
      <c r="V39" s="7"/>
    </row>
    <row r="40" spans="2:22" ht="24.75" customHeight="1">
      <c r="B40" s="118">
        <f>SUM(F6+D40)</f>
        <v>1992</v>
      </c>
      <c r="C40" s="118">
        <f>H6</f>
        <v>1</v>
      </c>
      <c r="D40" s="118">
        <v>51</v>
      </c>
      <c r="E40" s="2"/>
      <c r="F40" s="107">
        <f>SUM((B40+C40/12)-(F8+(H8-1)/12))</f>
        <v>30.5</v>
      </c>
      <c r="G40" s="2"/>
      <c r="I40" s="2"/>
      <c r="J40" s="123">
        <f t="shared" si="0"/>
        <v>0.4575</v>
      </c>
      <c r="L40" s="139">
        <f>SUM(F19*J40)</f>
        <v>45750</v>
      </c>
      <c r="O40" s="140">
        <f t="shared" si="1"/>
        <v>3812.5</v>
      </c>
      <c r="R40" s="119">
        <f>SUM(L40*0.73)</f>
        <v>33397.5</v>
      </c>
      <c r="U40" s="126">
        <v>-0.27</v>
      </c>
      <c r="V40" s="7"/>
    </row>
    <row r="41" spans="2:22" ht="24.75" customHeight="1">
      <c r="B41" s="118">
        <f>SUM(F6+D41)</f>
        <v>1991</v>
      </c>
      <c r="C41" s="118">
        <f>H6</f>
        <v>1</v>
      </c>
      <c r="D41" s="138">
        <v>50</v>
      </c>
      <c r="E41" s="2"/>
      <c r="F41" s="107">
        <f>SUM((B41+C41/12)-(F8+(H8-1)/12))</f>
        <v>29.5</v>
      </c>
      <c r="G41" s="2"/>
      <c r="I41" s="2"/>
      <c r="J41" s="123">
        <f t="shared" si="0"/>
        <v>0.4425</v>
      </c>
      <c r="L41" s="139">
        <f>SUM(F19*J41)</f>
        <v>44250</v>
      </c>
      <c r="O41" s="140">
        <f t="shared" si="1"/>
        <v>3687.5</v>
      </c>
      <c r="R41" s="119">
        <f>SUM(L41*0.7)</f>
        <v>30974.999999999996</v>
      </c>
      <c r="U41" s="126">
        <v>-0.3</v>
      </c>
      <c r="V41" s="7"/>
    </row>
    <row r="42" spans="2:21" ht="24" customHeight="1">
      <c r="B42" s="7"/>
      <c r="C42" s="7"/>
      <c r="D42" s="7"/>
      <c r="E42" s="2"/>
      <c r="F42" s="7"/>
      <c r="G42" s="2"/>
      <c r="H42" s="7"/>
      <c r="I42" s="2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5:9" ht="13.5" customHeight="1">
      <c r="E43" s="2"/>
      <c r="G43" s="2"/>
      <c r="I43" s="2"/>
    </row>
    <row r="44" spans="5:9" ht="15">
      <c r="E44" s="2"/>
      <c r="G44" s="2"/>
      <c r="I44" s="2"/>
    </row>
    <row r="45" spans="5:9" ht="15">
      <c r="E45" s="2"/>
      <c r="G45" s="2"/>
      <c r="I45" s="2"/>
    </row>
    <row r="46" spans="5:9" ht="15">
      <c r="E46" s="2"/>
      <c r="G46" s="2"/>
      <c r="I46" s="2"/>
    </row>
    <row r="47" spans="5:9" ht="15">
      <c r="E47" s="2"/>
      <c r="G47" s="2"/>
      <c r="I47" s="2"/>
    </row>
    <row r="48" spans="5:9" ht="15">
      <c r="E48" s="2"/>
      <c r="G48" s="2"/>
      <c r="I48" s="2"/>
    </row>
    <row r="49" spans="5:9" ht="15">
      <c r="E49" s="2"/>
      <c r="G49" s="2"/>
      <c r="I49" s="2"/>
    </row>
    <row r="50" spans="5:9" ht="15">
      <c r="E50" s="2"/>
      <c r="G50" s="2"/>
      <c r="I50" s="2"/>
    </row>
    <row r="51" spans="5:9" ht="15">
      <c r="E51" s="2"/>
      <c r="G51" s="2"/>
      <c r="I51" s="2"/>
    </row>
    <row r="52" spans="5:9" ht="15">
      <c r="E52" s="2"/>
      <c r="G52" s="2"/>
      <c r="I52" s="2"/>
    </row>
    <row r="53" spans="5:9" ht="15">
      <c r="E53" s="2"/>
      <c r="G53" s="2"/>
      <c r="I53" s="2"/>
    </row>
    <row r="54" spans="5:9" ht="15">
      <c r="E54" s="2"/>
      <c r="G54" s="2"/>
      <c r="I54" s="2"/>
    </row>
    <row r="55" spans="5:9" ht="15">
      <c r="E55" s="2"/>
      <c r="G55" s="2"/>
      <c r="I55" s="2"/>
    </row>
    <row r="56" spans="5:9" ht="15">
      <c r="E56" s="2"/>
      <c r="G56" s="2"/>
      <c r="I56" s="2"/>
    </row>
    <row r="57" spans="5:9" ht="15">
      <c r="E57" s="2"/>
      <c r="G57" s="2"/>
      <c r="I57" s="2"/>
    </row>
    <row r="58" spans="5:9" ht="15">
      <c r="E58" s="2"/>
      <c r="G58" s="2"/>
      <c r="I58" s="2"/>
    </row>
    <row r="59" spans="5:9" ht="15">
      <c r="E59" s="2"/>
      <c r="G59" s="2"/>
      <c r="I59" s="2"/>
    </row>
    <row r="60" spans="5:9" ht="15">
      <c r="E60" s="2"/>
      <c r="G60" s="2"/>
      <c r="I60" s="2"/>
    </row>
    <row r="61" spans="5:9" ht="15">
      <c r="E61" s="2"/>
      <c r="G61" s="2"/>
      <c r="I61" s="2"/>
    </row>
    <row r="62" spans="5:9" ht="15">
      <c r="E62" s="2"/>
      <c r="G62" s="2"/>
      <c r="I62" s="2"/>
    </row>
    <row r="63" spans="5:9" ht="15">
      <c r="E63" s="2"/>
      <c r="G63" s="2"/>
      <c r="I63" s="2"/>
    </row>
    <row r="64" spans="5:9" ht="15">
      <c r="E64" s="2"/>
      <c r="G64" s="2"/>
      <c r="I64" s="2"/>
    </row>
    <row r="65" spans="5:9" ht="15">
      <c r="E65" s="2"/>
      <c r="G65" s="2"/>
      <c r="I65" s="2"/>
    </row>
    <row r="66" spans="5:9" ht="15">
      <c r="E66" s="2"/>
      <c r="G66" s="2"/>
      <c r="I66" s="2"/>
    </row>
    <row r="67" spans="5:9" ht="15">
      <c r="E67" s="2"/>
      <c r="G67" s="2"/>
      <c r="I67" s="2"/>
    </row>
    <row r="68" spans="5:9" ht="15">
      <c r="E68" s="2"/>
      <c r="G68" s="2"/>
      <c r="I68" s="2"/>
    </row>
    <row r="69" spans="5:9" ht="15">
      <c r="E69" s="2"/>
      <c r="G69" s="2"/>
      <c r="I69" s="2"/>
    </row>
    <row r="70" spans="5:9" ht="15">
      <c r="E70" s="2"/>
      <c r="G70" s="2"/>
      <c r="I70" s="2"/>
    </row>
    <row r="71" spans="5:9" ht="15">
      <c r="E71" s="2"/>
      <c r="G71" s="2"/>
      <c r="I71" s="2"/>
    </row>
    <row r="72" spans="5:9" ht="15">
      <c r="E72" s="2"/>
      <c r="G72" s="2"/>
      <c r="I72" s="2"/>
    </row>
    <row r="73" spans="5:9" ht="15">
      <c r="E73" s="2"/>
      <c r="G73" s="2"/>
      <c r="I73" s="2"/>
    </row>
    <row r="74" spans="5:9" ht="15">
      <c r="E74" s="2"/>
      <c r="G74" s="2"/>
      <c r="I74" s="2"/>
    </row>
    <row r="75" spans="5:9" ht="15">
      <c r="E75" s="2"/>
      <c r="G75" s="2"/>
      <c r="I75" s="2"/>
    </row>
    <row r="76" spans="5:9" ht="15">
      <c r="E76" s="2"/>
      <c r="G76" s="2"/>
      <c r="I76" s="2"/>
    </row>
    <row r="77" spans="5:9" ht="15">
      <c r="E77" s="2"/>
      <c r="G77" s="2"/>
      <c r="I77" s="2"/>
    </row>
    <row r="78" spans="5:9" ht="15">
      <c r="E78" s="2"/>
      <c r="G78" s="2"/>
      <c r="I78" s="2"/>
    </row>
    <row r="79" spans="5:9" ht="15">
      <c r="E79" s="2"/>
      <c r="G79" s="2"/>
      <c r="I79" s="2"/>
    </row>
    <row r="80" spans="5:9" ht="15">
      <c r="E80" s="2"/>
      <c r="G80" s="2"/>
      <c r="I80" s="2"/>
    </row>
    <row r="81" spans="5:9" ht="15">
      <c r="E81" s="2"/>
      <c r="G81" s="2"/>
      <c r="I81" s="2"/>
    </row>
    <row r="82" spans="5:9" ht="15">
      <c r="E82" s="2"/>
      <c r="G82" s="2"/>
      <c r="I82" s="2"/>
    </row>
    <row r="83" spans="5:9" ht="15">
      <c r="E83" s="2"/>
      <c r="G83" s="2"/>
      <c r="I83" s="2"/>
    </row>
    <row r="84" spans="5:9" ht="15">
      <c r="E84" s="2"/>
      <c r="G84" s="2"/>
      <c r="I84" s="2"/>
    </row>
    <row r="85" spans="5:9" ht="15">
      <c r="E85" s="2"/>
      <c r="G85" s="2"/>
      <c r="I85" s="2"/>
    </row>
    <row r="86" spans="5:9" ht="15">
      <c r="E86" s="2"/>
      <c r="G86" s="2"/>
      <c r="I86" s="2"/>
    </row>
    <row r="87" spans="5:9" ht="15">
      <c r="E87" s="2"/>
      <c r="G87" s="2"/>
      <c r="I87" s="2"/>
    </row>
    <row r="88" spans="5:9" ht="15">
      <c r="E88" s="2"/>
      <c r="G88" s="2"/>
      <c r="I88" s="2"/>
    </row>
    <row r="89" spans="5:9" ht="15">
      <c r="E89" s="2"/>
      <c r="G89" s="2"/>
      <c r="I89" s="2"/>
    </row>
    <row r="90" spans="5:9" ht="15">
      <c r="E90" s="2"/>
      <c r="G90" s="2"/>
      <c r="I90" s="2"/>
    </row>
    <row r="91" spans="5:9" ht="15">
      <c r="E91" s="2"/>
      <c r="G91" s="2"/>
      <c r="I91" s="2"/>
    </row>
  </sheetData>
  <mergeCells count="12">
    <mergeCell ref="R2:S2"/>
    <mergeCell ref="B17:R17"/>
    <mergeCell ref="B24:E24"/>
    <mergeCell ref="B2:J2"/>
    <mergeCell ref="B10:D10"/>
    <mergeCell ref="B8:D8"/>
    <mergeCell ref="B6:D6"/>
    <mergeCell ref="B4:D4"/>
    <mergeCell ref="B23:D23"/>
    <mergeCell ref="B21:D21"/>
    <mergeCell ref="B19:D19"/>
    <mergeCell ref="B12:D13"/>
  </mergeCells>
  <printOptions/>
  <pageMargins left="0.984251968503937" right="0.5905511811023623" top="0.984251968503937" bottom="0.984251968503937" header="0" footer="0"/>
  <pageSetup horizontalDpi="360" verticalDpi="360" orientation="portrait" paperSize="9" r:id="rId1"/>
  <headerFooter alignWithMargins="0">
    <oddFooter>&amp;L&amp;"Arial"&amp;8&amp;F&amp;R&amp;"Arial"&amp;8&amp;D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